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资源征集活动入选优秀作品名单" sheetId="1" r:id="rId1"/>
  </sheets>
  <definedNames>
    <definedName name="_xlnm._FilterDatabase" localSheetId="0" hidden="1">资源征集活动入选优秀作品名单!$B$2:$E$2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<sst xmlns="http://schemas.openxmlformats.org/spreadsheetml/2006/main" count="208" uniqueCount="115">
  <si>
    <t>2026年全市中小学（幼儿园）实践教育资源征集活动入选优秀资源名单</t>
  </si>
  <si>
    <t>序号</t>
  </si>
  <si>
    <t>资源分组</t>
  </si>
  <si>
    <t>作品名</t>
  </si>
  <si>
    <t>作者</t>
  </si>
  <si>
    <t>作者学校</t>
  </si>
  <si>
    <t>备注</t>
  </si>
  <si>
    <t>劳动教育资源</t>
  </si>
  <si>
    <t>赵颂花</t>
  </si>
  <si>
    <t>薛阁街道办事处市府小学</t>
  </si>
  <si>
    <t>拟推荐参加省级活动</t>
  </si>
  <si>
    <t>张敏强</t>
  </si>
  <si>
    <t>涡阳县第五小学</t>
  </si>
  <si>
    <t>王欣</t>
  </si>
  <si>
    <t>亳州市第一小学</t>
  </si>
  <si>
    <t>杜稳</t>
  </si>
  <si>
    <t>蒙城县三义镇中心小学</t>
  </si>
  <si>
    <t>张敏</t>
  </si>
  <si>
    <t>乐土镇幼儿园</t>
  </si>
  <si>
    <t>王晓琳</t>
  </si>
  <si>
    <t>孟庆春</t>
  </si>
  <si>
    <t>杜思宇</t>
  </si>
  <si>
    <t>蒙城移村中心校</t>
  </si>
  <si>
    <t>王春景</t>
  </si>
  <si>
    <t>亳州十二中学</t>
  </si>
  <si>
    <t>邵琼</t>
  </si>
  <si>
    <t>蒙城县第二幼儿园</t>
  </si>
  <si>
    <t>王腾飞</t>
  </si>
  <si>
    <t>安徽省亳州市第十八中学</t>
  </si>
  <si>
    <t>黄莉媛</t>
  </si>
  <si>
    <t>涡阳县实验小学</t>
  </si>
  <si>
    <t>聂瑞</t>
  </si>
  <si>
    <t>涡阳县第四小学</t>
  </si>
  <si>
    <t>尤胜楠</t>
  </si>
  <si>
    <t>利辛县胡集镇中心学校</t>
  </si>
  <si>
    <t>闫炎</t>
  </si>
  <si>
    <t>亳州市夏侯小学</t>
  </si>
  <si>
    <t>方雷</t>
  </si>
  <si>
    <t>蒙城县板桥镇中心小学</t>
  </si>
  <si>
    <t>李红</t>
  </si>
  <si>
    <t>涡阳县第七小学</t>
  </si>
  <si>
    <t>张文东</t>
  </si>
  <si>
    <t>蒙城县张集学校</t>
  </si>
  <si>
    <t>李梦珂</t>
  </si>
  <si>
    <t>李胜男</t>
  </si>
  <si>
    <t>涡阳县城西学区中心学校</t>
  </si>
  <si>
    <t>马庆花</t>
  </si>
  <si>
    <t>蒙城县三义路小学</t>
  </si>
  <si>
    <t>韩静</t>
  </si>
  <si>
    <t>利辛县张村学区第六小学</t>
  </si>
  <si>
    <t>研学实践教育资源</t>
  </si>
  <si>
    <t>丁晓兰</t>
  </si>
  <si>
    <t>魏文华</t>
  </si>
  <si>
    <t>亳州市谯城中学</t>
  </si>
  <si>
    <t>夏楠楠</t>
  </si>
  <si>
    <t>亳州学院附属学校</t>
  </si>
  <si>
    <t>邹佳芳</t>
  </si>
  <si>
    <t>薛阁办事处建安小学</t>
  </si>
  <si>
    <t>王梦迪</t>
  </si>
  <si>
    <t>马陈锋</t>
  </si>
  <si>
    <t>蒙城县白杨林场中心校</t>
  </si>
  <si>
    <t>宋天勤</t>
  </si>
  <si>
    <t>亳州市第十七中学</t>
  </si>
  <si>
    <t>魏云飞</t>
  </si>
  <si>
    <t>王自立</t>
  </si>
  <si>
    <t>涡阳县马店集学区大高小学</t>
  </si>
  <si>
    <t>马洪飞</t>
  </si>
  <si>
    <t>蒙城县岳坊镇中心小学</t>
  </si>
  <si>
    <t>薛娜</t>
  </si>
  <si>
    <t>综合实践活动资源</t>
  </si>
  <si>
    <t>王静茹</t>
  </si>
  <si>
    <t>姚庆灵</t>
  </si>
  <si>
    <t>利辛县马店孜学区第一小学</t>
  </si>
  <si>
    <t>郑海琴</t>
  </si>
  <si>
    <t>亳州市南湖幼儿园</t>
  </si>
  <si>
    <t>侯艳</t>
  </si>
  <si>
    <t>徐丹丹</t>
  </si>
  <si>
    <t>亳州市实验幼儿园</t>
  </si>
  <si>
    <t>刘颖</t>
  </si>
  <si>
    <t>王闪</t>
  </si>
  <si>
    <t>谢宇函</t>
  </si>
  <si>
    <t>涡阳县第十小学</t>
  </si>
  <si>
    <t>吴婉丽</t>
  </si>
  <si>
    <t>亳州市银杏路幼儿园</t>
  </si>
  <si>
    <t>谭冰洁</t>
  </si>
  <si>
    <t>张倩</t>
  </si>
  <si>
    <t>黄丽</t>
  </si>
  <si>
    <t>薛阁办事处魏武小学</t>
  </si>
  <si>
    <t>张伟杰</t>
  </si>
  <si>
    <t>任远远</t>
  </si>
  <si>
    <t>亳州市第九小学</t>
  </si>
  <si>
    <t>彭素萍</t>
  </si>
  <si>
    <t>亳州市学前教育中心</t>
  </si>
  <si>
    <t>陈倩</t>
  </si>
  <si>
    <t>望疃学区丹凤学校</t>
  </si>
  <si>
    <t>杨小梅</t>
  </si>
  <si>
    <t>车治华</t>
  </si>
  <si>
    <t>安徽省蒙城中学</t>
  </si>
  <si>
    <t>李清晨</t>
  </si>
  <si>
    <t>利辛中学</t>
  </si>
  <si>
    <t>刘一飞</t>
  </si>
  <si>
    <t>黄增强</t>
  </si>
  <si>
    <t>谯城区花戏楼办事处二回民小学</t>
  </si>
  <si>
    <t>王恒</t>
  </si>
  <si>
    <t>利辛县中疃镇中心学校</t>
  </si>
  <si>
    <t>梅阿丽</t>
  </si>
  <si>
    <t>谯城区花戏楼街道办事处州东小学分校</t>
  </si>
  <si>
    <t>戴中兰</t>
  </si>
  <si>
    <t>张静</t>
  </si>
  <si>
    <t>范瑜</t>
  </si>
  <si>
    <t>蒙城县范集学校</t>
  </si>
  <si>
    <t>耿影</t>
  </si>
  <si>
    <t>刘美</t>
  </si>
  <si>
    <t>杨飞飞</t>
  </si>
  <si>
    <t>安徽省蒙城建筑工业中等专业学校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</si>
</sst>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黑体"/>
      <charset val="134"/>
    </font>
    <font>
      <sz val="24"/>
      <color theme="1"/>
      <name val="宋体"/>
      <charset val="134"/>
      <scheme val="minor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4"/>
  <sheetViews>
    <sheetView tabSelected="1" topLeftCell="A29" workbookViewId="0">
      <selection activeCell="C34" sqref="C34"/>
    </sheetView>
  </sheetViews>
  <sheetFormatPr defaultColWidth="10" defaultRowHeight="14.4" outlineLevelCol="5"/>
  <cols>
    <col min="1" max="1" width="10" style="1"/>
    <col min="2" max="2" width="22.6296296296296" style="1" customWidth="1"/>
    <col min="3" max="3" width="49.8796296296296" style="1" customWidth="1"/>
    <col min="4" max="4" width="10" style="1"/>
    <col min="5" max="5" width="33.6296296296296" style="1" customWidth="1"/>
    <col min="6" max="6" width="15.8888888888889" style="1" customWidth="1"/>
    <col min="7" max="16384" width="10" style="1"/>
  </cols>
  <sheetData>
    <row r="1" ht="61" customHeight="1" spans="1:6">
      <c r="A1" s="2" t="s">
        <v>0</v>
      </c>
      <c r="B1" s="3"/>
      <c r="C1" s="3"/>
      <c r="D1" s="3"/>
      <c r="E1" s="3"/>
      <c r="F1" s="4"/>
    </row>
    <row r="2" ht="17.4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34.8" spans="1:6">
      <c r="A3" s="5">
        <v>1</v>
      </c>
      <c r="B3" s="5" t="s">
        <v>7</v>
      </c>
      <c r="C3" s="6" t="str">
        <f>"劳动教育资源美食总动员传统面食之包饺子"</f>
        <v>劳动教育资源美食总动员传统面食之包饺子</v>
      </c>
      <c r="D3" s="5" t="s">
        <v>8</v>
      </c>
      <c r="E3" s="6" t="s">
        <v>9</v>
      </c>
      <c r="F3" s="5" t="s">
        <v>10</v>
      </c>
    </row>
    <row r="4" s="1" customFormat="1" ht="34.8" spans="1:6">
      <c r="A4" s="5">
        <v>2</v>
      </c>
      <c r="B4" s="5" t="s">
        <v>7</v>
      </c>
      <c r="C4" s="6" t="str">
        <f>"艾上端午 制皂快乐"</f>
        <v>艾上端午 制皂快乐</v>
      </c>
      <c r="D4" s="5" t="s">
        <v>11</v>
      </c>
      <c r="E4" s="6" t="s">
        <v>12</v>
      </c>
      <c r="F4" s="5" t="s">
        <v>10</v>
      </c>
    </row>
    <row r="5" s="1" customFormat="1" ht="34.8" spans="1:6">
      <c r="A5" s="5">
        <v>3</v>
      </c>
      <c r="B5" s="5" t="s">
        <v>7</v>
      </c>
      <c r="C5" s="6" t="str">
        <f>"一颗山楂一串情，劳动实践暖童心"</f>
        <v>一颗山楂一串情，劳动实践暖童心</v>
      </c>
      <c r="D5" s="5" t="s">
        <v>13</v>
      </c>
      <c r="E5" s="6" t="s">
        <v>14</v>
      </c>
      <c r="F5" s="5" t="s">
        <v>10</v>
      </c>
    </row>
    <row r="6" s="1" customFormat="1" ht="34.8" spans="1:6">
      <c r="A6" s="5">
        <v>4</v>
      </c>
      <c r="B6" s="5" t="s">
        <v>7</v>
      </c>
      <c r="C6" s="6" t="str">
        <f>"折纸陀螺"</f>
        <v>折纸陀螺</v>
      </c>
      <c r="D6" s="5" t="s">
        <v>15</v>
      </c>
      <c r="E6" s="6" t="s">
        <v>16</v>
      </c>
      <c r="F6" s="5" t="s">
        <v>10</v>
      </c>
    </row>
    <row r="7" s="1" customFormat="1" ht="34.8" spans="1:6">
      <c r="A7" s="5">
        <v>5</v>
      </c>
      <c r="B7" s="5" t="s">
        <v>7</v>
      </c>
      <c r="C7" s="6" t="str">
        <f>"动手整理我的小区域"</f>
        <v>动手整理我的小区域</v>
      </c>
      <c r="D7" s="5" t="s">
        <v>17</v>
      </c>
      <c r="E7" s="6" t="s">
        <v>18</v>
      </c>
      <c r="F7" s="5" t="s">
        <v>10</v>
      </c>
    </row>
    <row r="8" ht="17.4" spans="1:6">
      <c r="A8" s="5">
        <v>6</v>
      </c>
      <c r="B8" s="5" t="s">
        <v>7</v>
      </c>
      <c r="C8" s="6" t="str">
        <f>"一张废纸的感恩之旅——再生纸日历制作"</f>
        <v>一张废纸的感恩之旅——再生纸日历制作</v>
      </c>
      <c r="D8" s="5" t="s">
        <v>19</v>
      </c>
      <c r="E8" s="6" t="s">
        <v>12</v>
      </c>
      <c r="F8" s="5"/>
    </row>
    <row r="9" ht="17.4" spans="1:6">
      <c r="A9" s="5">
        <v>7</v>
      </c>
      <c r="B9" s="5" t="s">
        <v>7</v>
      </c>
      <c r="C9" s="6" t="str">
        <f>"创意水果扇子"</f>
        <v>创意水果扇子</v>
      </c>
      <c r="D9" s="5" t="s">
        <v>20</v>
      </c>
      <c r="E9" s="6" t="s">
        <v>16</v>
      </c>
      <c r="F9" s="5"/>
    </row>
    <row r="10" ht="17.4" spans="1:6">
      <c r="A10" s="5">
        <v>8</v>
      </c>
      <c r="B10" s="5" t="s">
        <v>7</v>
      </c>
      <c r="C10" s="6" t="str">
        <f>"绿尖尖成长记—有趣的种葱活动"</f>
        <v>绿尖尖成长记—有趣的种葱活动</v>
      </c>
      <c r="D10" s="5" t="s">
        <v>21</v>
      </c>
      <c r="E10" s="6" t="s">
        <v>22</v>
      </c>
      <c r="F10" s="5"/>
    </row>
    <row r="11" ht="34.8" spans="1:6">
      <c r="A11" s="5">
        <v>9</v>
      </c>
      <c r="B11" s="5" t="s">
        <v>7</v>
      </c>
      <c r="C11" s="6" t="str">
        <f>"生态环保一体化设计促进学生科学素养提升"</f>
        <v>生态环保一体化设计促进学生科学素养提升</v>
      </c>
      <c r="D11" s="5" t="s">
        <v>23</v>
      </c>
      <c r="E11" s="6" t="s">
        <v>24</v>
      </c>
      <c r="F11" s="5"/>
    </row>
    <row r="12" ht="17.4" spans="1:6">
      <c r="A12" s="5">
        <v>10</v>
      </c>
      <c r="B12" s="5" t="s">
        <v>7</v>
      </c>
      <c r="C12" s="6" t="str">
        <f>"小种子大秘密"</f>
        <v>小种子大秘密</v>
      </c>
      <c r="D12" s="5" t="s">
        <v>25</v>
      </c>
      <c r="E12" s="6" t="s">
        <v>26</v>
      </c>
      <c r="F12" s="5"/>
    </row>
    <row r="13" ht="17.4" spans="1:6">
      <c r="A13" s="5">
        <v>11</v>
      </c>
      <c r="B13" s="5" t="s">
        <v>7</v>
      </c>
      <c r="C13" s="6" t="str">
        <f>"耕读田园，知行共生"</f>
        <v>耕读田园，知行共生</v>
      </c>
      <c r="D13" s="5" t="s">
        <v>27</v>
      </c>
      <c r="E13" s="6" t="s">
        <v>28</v>
      </c>
      <c r="F13" s="5"/>
    </row>
    <row r="14" ht="17.4" spans="1:6">
      <c r="A14" s="5">
        <v>12</v>
      </c>
      <c r="B14" s="5" t="s">
        <v>7</v>
      </c>
      <c r="C14" s="6" t="str">
        <f>"整理我的小书桌"</f>
        <v>整理我的小书桌</v>
      </c>
      <c r="D14" s="5" t="s">
        <v>29</v>
      </c>
      <c r="E14" s="6" t="s">
        <v>30</v>
      </c>
      <c r="F14" s="5"/>
    </row>
    <row r="15" ht="34.8" spans="1:6">
      <c r="A15" s="5">
        <v>13</v>
      </c>
      <c r="B15" s="5" t="s">
        <v>7</v>
      </c>
      <c r="C15" s="6" t="str">
        <f>"旧物新生·动手创美——废旧物品创意改造"</f>
        <v>旧物新生·动手创美——废旧物品创意改造</v>
      </c>
      <c r="D15" s="5" t="s">
        <v>31</v>
      </c>
      <c r="E15" s="6" t="s">
        <v>32</v>
      </c>
      <c r="F15" s="5"/>
    </row>
    <row r="16" ht="34.8" spans="1:6">
      <c r="A16" s="5">
        <v>14</v>
      </c>
      <c r="B16" s="5" t="s">
        <v>7</v>
      </c>
      <c r="C16" s="6" t="str">
        <f>"“蒜”香小农夫——校园劳动基地大蒜的秋播与养护"</f>
        <v>“蒜”香小农夫——校园劳动基地大蒜的秋播与养护</v>
      </c>
      <c r="D16" s="5" t="s">
        <v>33</v>
      </c>
      <c r="E16" s="6" t="s">
        <v>34</v>
      </c>
      <c r="F16" s="5"/>
    </row>
    <row r="17" ht="17.4" spans="1:6">
      <c r="A17" s="5">
        <v>15</v>
      </c>
      <c r="B17" s="5" t="s">
        <v>7</v>
      </c>
      <c r="C17" s="6" t="str">
        <f>"巧手剪窗花"</f>
        <v>巧手剪窗花</v>
      </c>
      <c r="D17" s="5" t="s">
        <v>35</v>
      </c>
      <c r="E17" s="6" t="s">
        <v>36</v>
      </c>
      <c r="F17" s="5"/>
    </row>
    <row r="18" ht="17.4" spans="1:6">
      <c r="A18" s="5">
        <v>16</v>
      </c>
      <c r="B18" s="5" t="s">
        <v>7</v>
      </c>
      <c r="C18" s="6" t="str">
        <f>"综合实践活动资源"</f>
        <v>综合实践活动资源</v>
      </c>
      <c r="D18" s="5" t="s">
        <v>37</v>
      </c>
      <c r="E18" s="6" t="s">
        <v>38</v>
      </c>
      <c r="F18" s="5"/>
    </row>
    <row r="19" ht="17.4" spans="1:6">
      <c r="A19" s="5">
        <v>17</v>
      </c>
      <c r="B19" s="5" t="s">
        <v>7</v>
      </c>
      <c r="C19" s="6" t="str">
        <f>"小小巧手叠衣物"</f>
        <v>小小巧手叠衣物</v>
      </c>
      <c r="D19" s="5" t="s">
        <v>39</v>
      </c>
      <c r="E19" s="6" t="s">
        <v>40</v>
      </c>
      <c r="F19" s="5"/>
    </row>
    <row r="20" ht="17.4" spans="1:6">
      <c r="A20" s="5">
        <v>18</v>
      </c>
      <c r="B20" s="5" t="s">
        <v>7</v>
      </c>
      <c r="C20" s="6" t="str">
        <f>"花生种植劳动实践"</f>
        <v>花生种植劳动实践</v>
      </c>
      <c r="D20" s="5" t="s">
        <v>41</v>
      </c>
      <c r="E20" s="6" t="s">
        <v>42</v>
      </c>
      <c r="F20" s="5"/>
    </row>
    <row r="21" ht="17.4" spans="1:6">
      <c r="A21" s="5">
        <v>19</v>
      </c>
      <c r="B21" s="5" t="s">
        <v>7</v>
      </c>
      <c r="C21" s="6" t="str">
        <f>"巧手劳作收玉米  体验秋收悟辛劳"</f>
        <v>巧手劳作收玉米  体验秋收悟辛劳</v>
      </c>
      <c r="D21" s="5" t="s">
        <v>43</v>
      </c>
      <c r="E21" s="6" t="s">
        <v>22</v>
      </c>
      <c r="F21" s="5"/>
    </row>
    <row r="22" ht="17.4" spans="1:6">
      <c r="A22" s="5">
        <v>20</v>
      </c>
      <c r="B22" s="5" t="s">
        <v>7</v>
      </c>
      <c r="C22" s="6" t="str">
        <f>"扎根劳动基地，耕耘收获成长"</f>
        <v>扎根劳动基地，耕耘收获成长</v>
      </c>
      <c r="D22" s="5" t="s">
        <v>44</v>
      </c>
      <c r="E22" s="6" t="s">
        <v>45</v>
      </c>
      <c r="F22" s="5"/>
    </row>
    <row r="23" ht="17.4" spans="1:6">
      <c r="A23" s="5">
        <v>21</v>
      </c>
      <c r="B23" s="5" t="s">
        <v>7</v>
      </c>
      <c r="C23" s="6" t="str">
        <f>"“启蒙”劳动实践"</f>
        <v>“启蒙”劳动实践</v>
      </c>
      <c r="D23" s="5" t="s">
        <v>46</v>
      </c>
      <c r="E23" s="6" t="s">
        <v>47</v>
      </c>
      <c r="F23" s="5"/>
    </row>
    <row r="24" ht="17.4" spans="1:6">
      <c r="A24" s="5">
        <v>22</v>
      </c>
      <c r="B24" s="5" t="s">
        <v>7</v>
      </c>
      <c r="C24" s="6" t="str">
        <f>"《禾下小精灵》"</f>
        <v>《禾下小精灵》</v>
      </c>
      <c r="D24" s="5" t="s">
        <v>48</v>
      </c>
      <c r="E24" s="6" t="s">
        <v>49</v>
      </c>
      <c r="F24" s="5"/>
    </row>
    <row r="25" s="1" customFormat="1" ht="34.8" spans="1:6">
      <c r="A25" s="5">
        <v>23</v>
      </c>
      <c r="B25" s="5" t="s">
        <v>50</v>
      </c>
      <c r="C25" s="6" t="str">
        <f>"涡水问道红色铸魂研学资源融合"</f>
        <v>涡水问道红色铸魂研学资源融合</v>
      </c>
      <c r="D25" s="5" t="s">
        <v>51</v>
      </c>
      <c r="E25" s="6" t="s">
        <v>32</v>
      </c>
      <c r="F25" s="5" t="s">
        <v>10</v>
      </c>
    </row>
    <row r="26" s="1" customFormat="1" ht="34.8" spans="1:6">
      <c r="A26" s="5">
        <v>24</v>
      </c>
      <c r="B26" s="5" t="s">
        <v>50</v>
      </c>
      <c r="C26" s="6" t="str">
        <f>"寻访涡河文脉，读懂药都亳州"</f>
        <v>寻访涡河文脉，读懂药都亳州</v>
      </c>
      <c r="D26" s="5" t="s">
        <v>52</v>
      </c>
      <c r="E26" s="6" t="s">
        <v>53</v>
      </c>
      <c r="F26" s="5" t="s">
        <v>10</v>
      </c>
    </row>
    <row r="27" s="1" customFormat="1" ht="34.8" spans="1:6">
      <c r="A27" s="5">
        <v>25</v>
      </c>
      <c r="B27" s="5" t="s">
        <v>50</v>
      </c>
      <c r="C27" s="6" t="str">
        <f>"窗头春意浓"</f>
        <v>窗头春意浓</v>
      </c>
      <c r="D27" s="5" t="s">
        <v>54</v>
      </c>
      <c r="E27" s="6" t="s">
        <v>55</v>
      </c>
      <c r="F27" s="5" t="s">
        <v>10</v>
      </c>
    </row>
    <row r="28" ht="17.4" spans="1:6">
      <c r="A28" s="5">
        <v>26</v>
      </c>
      <c r="B28" s="5" t="s">
        <v>50</v>
      </c>
      <c r="C28" s="6" t="str">
        <f>"深耕亳州文化 赓续红色血脉"</f>
        <v>深耕亳州文化 赓续红色血脉</v>
      </c>
      <c r="D28" s="5" t="s">
        <v>56</v>
      </c>
      <c r="E28" s="6" t="s">
        <v>57</v>
      </c>
      <c r="F28" s="5"/>
    </row>
    <row r="29" ht="34.8" spans="1:6">
      <c r="A29" s="5">
        <v>27</v>
      </c>
      <c r="B29" s="5" t="s">
        <v>50</v>
      </c>
      <c r="C29" s="6" t="str">
        <f>"“知谯城 爱家乡” ——亳州市夏侯小学研学旅行实践课程"</f>
        <v>“知谯城 爱家乡” ——亳州市夏侯小学研学旅行实践课程</v>
      </c>
      <c r="D29" s="5" t="s">
        <v>58</v>
      </c>
      <c r="E29" s="6" t="s">
        <v>36</v>
      </c>
      <c r="F29" s="5"/>
    </row>
    <row r="30" ht="34.8" spans="1:6">
      <c r="A30" s="5">
        <v>28</v>
      </c>
      <c r="B30" s="5" t="s">
        <v>50</v>
      </c>
      <c r="C30" s="6" t="str">
        <f>"庄周梦蝶·逍遥蒙城——梦蝶研学综合实践课程"</f>
        <v>庄周梦蝶·逍遥蒙城——梦蝶研学综合实践课程</v>
      </c>
      <c r="D30" s="5" t="s">
        <v>59</v>
      </c>
      <c r="E30" s="6" t="s">
        <v>60</v>
      </c>
      <c r="F30" s="5"/>
    </row>
    <row r="31" ht="34.8" spans="1:6">
      <c r="A31" s="5">
        <v>29</v>
      </c>
      <c r="B31" s="5" t="s">
        <v>50</v>
      </c>
      <c r="C31" s="6" t="str">
        <f>"书香润童心 研学促成长 ——小学生爱国主义主题研学实践资源"</f>
        <v>书香润童心 研学促成长 ——小学生爱国主义主题研学实践资源</v>
      </c>
      <c r="D31" s="5" t="s">
        <v>61</v>
      </c>
      <c r="E31" s="6" t="s">
        <v>62</v>
      </c>
      <c r="F31" s="5"/>
    </row>
    <row r="32" ht="34.8" spans="1:6">
      <c r="A32" s="5">
        <v>30</v>
      </c>
      <c r="B32" s="5" t="s">
        <v>50</v>
      </c>
      <c r="C32" s="6" t="str">
        <f>"亲历军营实景操练 锤炼军事体能素养 厚植少年国防担当"</f>
        <v>亲历军营实景操练 锤炼军事体能素养 厚植少年国防担当</v>
      </c>
      <c r="D32" s="5" t="s">
        <v>63</v>
      </c>
      <c r="E32" s="6" t="s">
        <v>36</v>
      </c>
      <c r="F32" s="5"/>
    </row>
    <row r="33" ht="17.4" spans="1:6">
      <c r="A33" s="5">
        <v>31</v>
      </c>
      <c r="B33" s="5" t="s">
        <v>50</v>
      </c>
      <c r="C33" s="6" t="str">
        <f>"红色铸魂・文脉寻根・科技筑梦"</f>
        <v>红色铸魂・文脉寻根・科技筑梦</v>
      </c>
      <c r="D33" s="5" t="s">
        <v>64</v>
      </c>
      <c r="E33" s="6" t="s">
        <v>65</v>
      </c>
      <c r="F33" s="5"/>
    </row>
    <row r="34" ht="17.4" spans="1:6">
      <c r="A34" s="5">
        <v>32</v>
      </c>
      <c r="B34" s="5" t="s">
        <v>50</v>
      </c>
      <c r="C34" s="6" t="str">
        <f>"探秘双锁山水 传承红色匠心"</f>
        <v>探秘双锁山水 传承红色匠心</v>
      </c>
      <c r="D34" s="5" t="s">
        <v>66</v>
      </c>
      <c r="E34" s="6" t="s">
        <v>67</v>
      </c>
      <c r="F34" s="5"/>
    </row>
    <row r="35" ht="17.4" spans="1:6">
      <c r="A35" s="5">
        <v>33</v>
      </c>
      <c r="B35" s="5" t="s">
        <v>50</v>
      </c>
      <c r="C35" s="6" t="str">
        <f>"探身边地貌，学观察方法"</f>
        <v>探身边地貌，学观察方法</v>
      </c>
      <c r="D35" s="5" t="s">
        <v>68</v>
      </c>
      <c r="E35" s="6" t="s">
        <v>28</v>
      </c>
      <c r="F35" s="5"/>
    </row>
    <row r="36" s="1" customFormat="1" ht="34.8" spans="1:6">
      <c r="A36" s="5">
        <v>34</v>
      </c>
      <c r="B36" s="5" t="s">
        <v>69</v>
      </c>
      <c r="C36" s="6" t="str">
        <f>"给校园树木制作成长身份证"</f>
        <v>给校园树木制作成长身份证</v>
      </c>
      <c r="D36" s="5" t="s">
        <v>70</v>
      </c>
      <c r="E36" s="6" t="s">
        <v>34</v>
      </c>
      <c r="F36" s="5" t="s">
        <v>10</v>
      </c>
    </row>
    <row r="37" s="1" customFormat="1" ht="34.8" spans="1:6">
      <c r="A37" s="5">
        <v>35</v>
      </c>
      <c r="B37" s="5" t="s">
        <v>69</v>
      </c>
      <c r="C37" s="6" t="str">
        <f>"让剪影动起来——趣味皮影非遗实践课"</f>
        <v>让剪影动起来——趣味皮影非遗实践课</v>
      </c>
      <c r="D37" s="5" t="s">
        <v>71</v>
      </c>
      <c r="E37" s="6" t="s">
        <v>72</v>
      </c>
      <c r="F37" s="5" t="s">
        <v>10</v>
      </c>
    </row>
    <row r="38" s="1" customFormat="1" ht="34.8" spans="1:6">
      <c r="A38" s="5">
        <v>36</v>
      </c>
      <c r="B38" s="5" t="s">
        <v>69</v>
      </c>
      <c r="C38" s="6" t="str">
        <f>"《神奇的桥》"</f>
        <v>《神奇的桥》</v>
      </c>
      <c r="D38" s="5" t="s">
        <v>73</v>
      </c>
      <c r="E38" s="6" t="s">
        <v>74</v>
      </c>
      <c r="F38" s="5" t="s">
        <v>10</v>
      </c>
    </row>
    <row r="39" s="1" customFormat="1" ht="34.8" spans="1:6">
      <c r="A39" s="5">
        <v>37</v>
      </c>
      <c r="B39" s="5" t="s">
        <v>69</v>
      </c>
      <c r="C39" s="6" t="str">
        <f>"探秘生活酸碱 活用化学新知"</f>
        <v>探秘生活酸碱 活用化学新知</v>
      </c>
      <c r="D39" s="5" t="s">
        <v>75</v>
      </c>
      <c r="E39" s="6" t="s">
        <v>24</v>
      </c>
      <c r="F39" s="5" t="s">
        <v>10</v>
      </c>
    </row>
    <row r="40" s="1" customFormat="1" ht="34.8" spans="1:6">
      <c r="A40" s="5">
        <v>38</v>
      </c>
      <c r="B40" s="5" t="s">
        <v>69</v>
      </c>
      <c r="C40" s="6" t="str">
        <f>"探秘薄荷：青草的膏体变身记"</f>
        <v>探秘薄荷：青草的膏体变身记</v>
      </c>
      <c r="D40" s="5" t="s">
        <v>76</v>
      </c>
      <c r="E40" s="6" t="s">
        <v>77</v>
      </c>
      <c r="F40" s="5" t="s">
        <v>10</v>
      </c>
    </row>
    <row r="41" s="1" customFormat="1" ht="34.8" spans="1:6">
      <c r="A41" s="5">
        <v>39</v>
      </c>
      <c r="B41" s="5" t="s">
        <v>69</v>
      </c>
      <c r="C41" s="6" t="str">
        <f>"遨游 VR 数字展馆，探寻中华传统思想"</f>
        <v>遨游 VR 数字展馆，探寻中华传统思想</v>
      </c>
      <c r="D41" s="5" t="s">
        <v>78</v>
      </c>
      <c r="E41" s="6" t="s">
        <v>55</v>
      </c>
      <c r="F41" s="5" t="s">
        <v>10</v>
      </c>
    </row>
    <row r="42" s="1" customFormat="1" ht="34.8" spans="1:6">
      <c r="A42" s="5">
        <v>40</v>
      </c>
      <c r="B42" s="5" t="s">
        <v>69</v>
      </c>
      <c r="C42" s="6" t="str">
        <f>"追思英烈·践悟成长——红色教育综合实践活动"</f>
        <v>追思英烈·践悟成长——红色教育综合实践活动</v>
      </c>
      <c r="D42" s="5" t="s">
        <v>79</v>
      </c>
      <c r="E42" s="6" t="s">
        <v>32</v>
      </c>
      <c r="F42" s="5" t="s">
        <v>10</v>
      </c>
    </row>
    <row r="43" ht="34.8" spans="1:6">
      <c r="A43" s="5">
        <v>41</v>
      </c>
      <c r="B43" s="5" t="s">
        <v>69</v>
      </c>
      <c r="C43" s="6" t="str">
        <f>"方寸之间  游历万千 —废旧烟盒材料艺术创作实践"</f>
        <v>方寸之间  游历万千 —废旧烟盒材料艺术创作实践</v>
      </c>
      <c r="D43" s="5" t="s">
        <v>80</v>
      </c>
      <c r="E43" s="6" t="s">
        <v>81</v>
      </c>
      <c r="F43" s="5"/>
    </row>
    <row r="44" ht="17.4" spans="1:6">
      <c r="A44" s="5">
        <v>42</v>
      </c>
      <c r="B44" s="5" t="s">
        <v>69</v>
      </c>
      <c r="C44" s="6" t="str">
        <f>"巧折百变纸张 探秘承重力量"</f>
        <v>巧折百变纸张 探秘承重力量</v>
      </c>
      <c r="D44" s="5" t="s">
        <v>82</v>
      </c>
      <c r="E44" s="6" t="s">
        <v>83</v>
      </c>
      <c r="F44" s="5"/>
    </row>
    <row r="45" ht="17.4" spans="1:6">
      <c r="A45" s="5">
        <v>43</v>
      </c>
      <c r="B45" s="5" t="s">
        <v>69</v>
      </c>
      <c r="C45" s="6" t="str">
        <f>"小匠探古城"</f>
        <v>小匠探古城</v>
      </c>
      <c r="D45" s="5" t="s">
        <v>84</v>
      </c>
      <c r="E45" s="6" t="s">
        <v>74</v>
      </c>
      <c r="F45" s="5"/>
    </row>
    <row r="46" ht="34.8" spans="1:6">
      <c r="A46" s="5">
        <v>44</v>
      </c>
      <c r="B46" s="5" t="s">
        <v>69</v>
      </c>
      <c r="C46" s="6" t="str">
        <f>"从 坐不住 到 拿大奖—— 智能节水灌溉模型赋能学困生成长实践"</f>
        <v>从 坐不住 到 拿大奖—— 智能节水灌溉模型赋能学困生成长实践</v>
      </c>
      <c r="D46" s="5" t="s">
        <v>85</v>
      </c>
      <c r="E46" s="6" t="s">
        <v>55</v>
      </c>
      <c r="F46" s="5"/>
    </row>
    <row r="47" ht="34.8" spans="1:6">
      <c r="A47" s="5">
        <v>45</v>
      </c>
      <c r="B47" s="5" t="s">
        <v>69</v>
      </c>
      <c r="C47" s="6" t="str">
        <f>"校园“废纸新生”计划：回收废纸、再造新纸、宣传环保"</f>
        <v>校园“废纸新生”计划：回收废纸、再造新纸、宣传环保</v>
      </c>
      <c r="D47" s="5" t="s">
        <v>86</v>
      </c>
      <c r="E47" s="6" t="s">
        <v>87</v>
      </c>
      <c r="F47" s="5"/>
    </row>
    <row r="48" ht="17.4" spans="1:6">
      <c r="A48" s="5">
        <v>46</v>
      </c>
      <c r="B48" s="5" t="s">
        <v>69</v>
      </c>
      <c r="C48" s="6" t="str">
        <f>"赓续红色血脉 争做强国少年"</f>
        <v>赓续红色血脉 争做强国少年</v>
      </c>
      <c r="D48" s="5" t="s">
        <v>88</v>
      </c>
      <c r="E48" s="6" t="s">
        <v>38</v>
      </c>
      <c r="F48" s="5"/>
    </row>
    <row r="49" ht="17.4" spans="1:6">
      <c r="A49" s="5">
        <v>47</v>
      </c>
      <c r="B49" s="5" t="s">
        <v>69</v>
      </c>
      <c r="C49" s="6" t="str">
        <f>"珍爱生命  预防溺水"</f>
        <v>珍爱生命  预防溺水</v>
      </c>
      <c r="D49" s="5" t="s">
        <v>89</v>
      </c>
      <c r="E49" s="6" t="s">
        <v>90</v>
      </c>
      <c r="F49" s="5"/>
    </row>
    <row r="50" ht="17.4" spans="1:6">
      <c r="A50" s="5">
        <v>48</v>
      </c>
      <c r="B50" s="5" t="s">
        <v>69</v>
      </c>
      <c r="C50" s="6" t="str">
        <f>"探秘生活中的二维码"</f>
        <v>探秘生活中的二维码</v>
      </c>
      <c r="D50" s="5" t="s">
        <v>91</v>
      </c>
      <c r="E50" s="6" t="s">
        <v>92</v>
      </c>
      <c r="F50" s="5"/>
    </row>
    <row r="51" ht="17.4" spans="1:6">
      <c r="A51" s="5">
        <v>49</v>
      </c>
      <c r="B51" s="5" t="s">
        <v>69</v>
      </c>
      <c r="C51" s="6" t="str">
        <f>"智慧课堂下的跨学科实践活动"</f>
        <v>智慧课堂下的跨学科实践活动</v>
      </c>
      <c r="D51" s="5" t="s">
        <v>93</v>
      </c>
      <c r="E51" s="6" t="s">
        <v>94</v>
      </c>
      <c r="F51" s="5"/>
    </row>
    <row r="52" ht="17.4" spans="1:6">
      <c r="A52" s="5">
        <v>50</v>
      </c>
      <c r="B52" s="5" t="s">
        <v>69</v>
      </c>
      <c r="C52" s="6" t="str">
        <f>"沙盘游戏的操作"</f>
        <v>沙盘游戏的操作</v>
      </c>
      <c r="D52" s="5" t="s">
        <v>95</v>
      </c>
      <c r="E52" s="6" t="s">
        <v>24</v>
      </c>
      <c r="F52" s="5"/>
    </row>
    <row r="53" ht="34.8" spans="1:6">
      <c r="A53" s="5">
        <v>51</v>
      </c>
      <c r="B53" s="5" t="s">
        <v>69</v>
      </c>
      <c r="C53" s="6" t="str">
        <f>"“智创装置，巧育新芽”发豆芽科创实践赋能生物学《种子的萌发》综合实践活动"</f>
        <v>“智创装置，巧育新芽”发豆芽科创实践赋能生物学《种子的萌发》综合实践活动</v>
      </c>
      <c r="D53" s="5" t="s">
        <v>96</v>
      </c>
      <c r="E53" s="6" t="s">
        <v>97</v>
      </c>
      <c r="F53" s="5"/>
    </row>
    <row r="54" ht="17.4" spans="1:6">
      <c r="A54" s="5">
        <v>52</v>
      </c>
      <c r="B54" s="5" t="s">
        <v>69</v>
      </c>
      <c r="C54" s="6" t="str">
        <f>"数学好玩"</f>
        <v>数学好玩</v>
      </c>
      <c r="D54" s="5" t="s">
        <v>98</v>
      </c>
      <c r="E54" s="6" t="s">
        <v>99</v>
      </c>
      <c r="F54" s="5"/>
    </row>
    <row r="55" ht="17.4" spans="1:6">
      <c r="A55" s="5">
        <v>53</v>
      </c>
      <c r="B55" s="5" t="s">
        <v>69</v>
      </c>
      <c r="C55" s="6" t="str">
        <f>"steam教育在综合实践活动中的运用"</f>
        <v>steam教育在综合实践活动中的运用</v>
      </c>
      <c r="D55" s="5" t="s">
        <v>100</v>
      </c>
      <c r="E55" s="6" t="s">
        <v>94</v>
      </c>
      <c r="F55" s="5"/>
    </row>
    <row r="56" ht="34.8" spans="1:6">
      <c r="A56" s="5">
        <v>54</v>
      </c>
      <c r="B56" s="5" t="s">
        <v>69</v>
      </c>
      <c r="C56" s="6" t="str">
        <f>"感知花戏楼文化之美  传承中华优秀艺术   ——“花戏楼文化 ”综合实践活动"</f>
        <v>感知花戏楼文化之美  传承中华优秀艺术   ——“花戏楼文化 ”综合实践活动</v>
      </c>
      <c r="D56" s="5" t="s">
        <v>101</v>
      </c>
      <c r="E56" s="6" t="s">
        <v>102</v>
      </c>
      <c r="F56" s="5"/>
    </row>
    <row r="57" ht="17.4" spans="1:6">
      <c r="A57" s="5">
        <v>55</v>
      </c>
      <c r="B57" s="5" t="s">
        <v>69</v>
      </c>
      <c r="C57" s="6" t="str">
        <f>"动手探秘多旋翼无人机"</f>
        <v>动手探秘多旋翼无人机</v>
      </c>
      <c r="D57" s="5" t="s">
        <v>103</v>
      </c>
      <c r="E57" s="6" t="s">
        <v>104</v>
      </c>
      <c r="F57" s="5"/>
    </row>
    <row r="58" ht="34.8" spans="1:6">
      <c r="A58" s="5">
        <v>56</v>
      </c>
      <c r="B58" s="5" t="s">
        <v>69</v>
      </c>
      <c r="C58" s="6" t="str">
        <f>"地球的结构"</f>
        <v>地球的结构</v>
      </c>
      <c r="D58" s="5" t="s">
        <v>105</v>
      </c>
      <c r="E58" s="6" t="s">
        <v>106</v>
      </c>
      <c r="F58" s="5"/>
    </row>
    <row r="59" ht="17.4" spans="1:6">
      <c r="A59" s="5">
        <v>57</v>
      </c>
      <c r="B59" s="5" t="s">
        <v>69</v>
      </c>
      <c r="C59" s="6" t="str">
        <f>"重阳敬老馒头的制作"</f>
        <v>重阳敬老馒头的制作</v>
      </c>
      <c r="D59" s="5" t="s">
        <v>107</v>
      </c>
      <c r="E59" s="6" t="s">
        <v>55</v>
      </c>
      <c r="F59" s="5"/>
    </row>
    <row r="60" ht="17.4" spans="1:6">
      <c r="A60" s="5">
        <v>58</v>
      </c>
      <c r="B60" s="5" t="s">
        <v>69</v>
      </c>
      <c r="C60" s="6" t="str">
        <f>"测量校园物体，探究长度的秘密"</f>
        <v>测量校园物体，探究长度的秘密</v>
      </c>
      <c r="D60" s="5" t="s">
        <v>108</v>
      </c>
      <c r="E60" s="6" t="s">
        <v>40</v>
      </c>
      <c r="F60" s="5"/>
    </row>
    <row r="61" ht="17.4" spans="1:6">
      <c r="A61" s="5">
        <v>59</v>
      </c>
      <c r="B61" s="5" t="s">
        <v>69</v>
      </c>
      <c r="C61" s="6" t="str">
        <f>"甜甜的棒棒糖"</f>
        <v>甜甜的棒棒糖</v>
      </c>
      <c r="D61" s="5" t="s">
        <v>109</v>
      </c>
      <c r="E61" s="6" t="s">
        <v>110</v>
      </c>
      <c r="F61" s="5"/>
    </row>
    <row r="62" ht="17.4" spans="1:6">
      <c r="A62" s="5">
        <v>60</v>
      </c>
      <c r="B62" s="5" t="s">
        <v>69</v>
      </c>
      <c r="C62" s="6" t="str">
        <f>"小学生早餐吃什么"</f>
        <v>小学生早餐吃什么</v>
      </c>
      <c r="D62" s="5" t="s">
        <v>111</v>
      </c>
      <c r="E62" s="6" t="s">
        <v>87</v>
      </c>
      <c r="F62" s="5"/>
    </row>
    <row r="63" ht="17.4" spans="1:6">
      <c r="A63" s="5">
        <v>61</v>
      </c>
      <c r="B63" s="5" t="s">
        <v>69</v>
      </c>
      <c r="C63" s="6" t="str">
        <f>"走进科学实验室 动手开展趣味探究"</f>
        <v>走进科学实验室 动手开展趣味探究</v>
      </c>
      <c r="D63" s="5" t="s">
        <v>112</v>
      </c>
      <c r="E63" s="6" t="s">
        <v>24</v>
      </c>
      <c r="F63" s="5"/>
    </row>
    <row r="64" ht="34.8" spans="1:6">
      <c r="A64" s="5">
        <v>62</v>
      </c>
      <c r="B64" s="5" t="s">
        <v>69</v>
      </c>
      <c r="C64" s="6" t="str">
        <f>"百年艺路、文脉赓续——近现代美术创作与审美解读"</f>
        <v>百年艺路、文脉赓续——近现代美术创作与审美解读</v>
      </c>
      <c r="D64" s="5" t="s">
        <v>113</v>
      </c>
      <c r="E64" s="6" t="s">
        <v>114</v>
      </c>
      <c r="F64" s="5"/>
    </row>
  </sheetData>
  <sortState ref="B2:M63">
    <sortCondition ref="B2:B63"/>
  </sortState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资源征集活动入选优秀作品名单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我的天哪</cp:lastModifiedBy>
  <dcterms:created xsi:type="dcterms:W3CDTF">2026-10-12T09:57:00Z</dcterms:created>
  <dcterms:modified xsi:type="dcterms:W3CDTF">2026-10-12T03:51:58Z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8523161EF86D4741B9A2E4EE68CA14A1_13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